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ugas\semester 7\skripsi\jurnal\trends moment\"/>
    </mc:Choice>
  </mc:AlternateContent>
  <bookViews>
    <workbookView xWindow="2340" yWindow="990" windowWidth="9330" windowHeight="105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5" i="1" l="1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" i="1"/>
  <c r="J22" i="1"/>
  <c r="I6" i="1" l="1"/>
  <c r="I9" i="1"/>
  <c r="J19" i="1" l="1"/>
  <c r="J18" i="1"/>
  <c r="J17" i="1"/>
  <c r="L2" i="1"/>
  <c r="K2" i="1"/>
  <c r="K3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" i="1"/>
  <c r="N2" i="1" s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" i="1"/>
  <c r="M2" i="1" l="1"/>
  <c r="J23" i="1"/>
  <c r="J24" i="1"/>
  <c r="G28" i="1" l="1"/>
  <c r="G6" i="1"/>
  <c r="G10" i="1"/>
  <c r="G14" i="1"/>
  <c r="G18" i="1"/>
  <c r="G22" i="1"/>
  <c r="G26" i="1"/>
  <c r="J13" i="1"/>
  <c r="J28" i="1" s="1"/>
  <c r="G5" i="1"/>
  <c r="G7" i="1"/>
  <c r="G11" i="1"/>
  <c r="G15" i="1"/>
  <c r="G19" i="1"/>
  <c r="G23" i="1"/>
  <c r="G27" i="1"/>
  <c r="J12" i="1"/>
  <c r="J27" i="1" s="1"/>
  <c r="J14" i="1"/>
  <c r="J29" i="1" s="1"/>
  <c r="G4" i="1"/>
  <c r="G8" i="1"/>
  <c r="G12" i="1"/>
  <c r="G16" i="1"/>
  <c r="G20" i="1"/>
  <c r="G24" i="1"/>
  <c r="G2" i="1"/>
  <c r="G3" i="1"/>
  <c r="G9" i="1"/>
  <c r="G13" i="1"/>
  <c r="G17" i="1"/>
  <c r="G21" i="1"/>
  <c r="G25" i="1"/>
  <c r="P2" i="1" l="1"/>
  <c r="Q2" i="1"/>
  <c r="S2" i="1"/>
  <c r="T2" i="1" s="1"/>
  <c r="S14" i="1"/>
  <c r="T14" i="1" s="1"/>
  <c r="Q14" i="1"/>
  <c r="P14" i="1"/>
  <c r="Q13" i="1"/>
  <c r="P13" i="1"/>
  <c r="S13" i="1"/>
  <c r="T13" i="1" s="1"/>
  <c r="Q24" i="1"/>
  <c r="P24" i="1"/>
  <c r="S24" i="1"/>
  <c r="T24" i="1" s="1"/>
  <c r="Q8" i="1"/>
  <c r="P8" i="1"/>
  <c r="S8" i="1"/>
  <c r="T8" i="1" s="1"/>
  <c r="P11" i="1"/>
  <c r="S11" i="1"/>
  <c r="T11" i="1" s="1"/>
  <c r="Q11" i="1"/>
  <c r="P10" i="1"/>
  <c r="S10" i="1"/>
  <c r="T10" i="1" s="1"/>
  <c r="Q10" i="1"/>
  <c r="Q12" i="1"/>
  <c r="P12" i="1"/>
  <c r="S12" i="1"/>
  <c r="T12" i="1" s="1"/>
  <c r="P15" i="1"/>
  <c r="S15" i="1"/>
  <c r="T15" i="1" s="1"/>
  <c r="Q15" i="1"/>
  <c r="Q20" i="1"/>
  <c r="P20" i="1"/>
  <c r="S20" i="1"/>
  <c r="T20" i="1" s="1"/>
  <c r="P23" i="1"/>
  <c r="S23" i="1"/>
  <c r="T23" i="1" s="1"/>
  <c r="Q23" i="1"/>
  <c r="P7" i="1"/>
  <c r="S7" i="1"/>
  <c r="T7" i="1" s="1"/>
  <c r="Q7" i="1"/>
  <c r="S22" i="1"/>
  <c r="T22" i="1" s="1"/>
  <c r="P22" i="1"/>
  <c r="Q22" i="1"/>
  <c r="P6" i="1"/>
  <c r="Q6" i="1"/>
  <c r="S6" i="1"/>
  <c r="T6" i="1" s="1"/>
  <c r="Q17" i="1"/>
  <c r="P17" i="1"/>
  <c r="S17" i="1"/>
  <c r="T17" i="1" s="1"/>
  <c r="Q25" i="1"/>
  <c r="P25" i="1"/>
  <c r="S25" i="1"/>
  <c r="T25" i="1" s="1"/>
  <c r="Q9" i="1"/>
  <c r="P9" i="1"/>
  <c r="S9" i="1"/>
  <c r="T9" i="1" s="1"/>
  <c r="Q4" i="1"/>
  <c r="P4" i="1"/>
  <c r="S4" i="1"/>
  <c r="T4" i="1" s="1"/>
  <c r="Q21" i="1"/>
  <c r="P21" i="1"/>
  <c r="S21" i="1"/>
  <c r="T21" i="1" s="1"/>
  <c r="P3" i="1"/>
  <c r="S3" i="1"/>
  <c r="T3" i="1" s="1"/>
  <c r="Q3" i="1"/>
  <c r="Q16" i="1"/>
  <c r="P16" i="1"/>
  <c r="S16" i="1"/>
  <c r="T16" i="1" s="1"/>
  <c r="P19" i="1"/>
  <c r="S19" i="1"/>
  <c r="T19" i="1" s="1"/>
  <c r="Q19" i="1"/>
  <c r="Q5" i="1"/>
  <c r="P5" i="1"/>
  <c r="S5" i="1"/>
  <c r="T5" i="1" s="1"/>
  <c r="P18" i="1"/>
  <c r="Q18" i="1"/>
  <c r="S18" i="1"/>
  <c r="T18" i="1" s="1"/>
  <c r="T26" i="1" l="1"/>
  <c r="S29" i="1" s="1"/>
  <c r="Q26" i="1"/>
  <c r="P26" i="1"/>
</calcChain>
</file>

<file path=xl/sharedStrings.xml><?xml version="1.0" encoding="utf-8"?>
<sst xmlns="http://schemas.openxmlformats.org/spreadsheetml/2006/main" count="64" uniqueCount="33">
  <si>
    <t>Bulan</t>
  </si>
  <si>
    <t>Tahun</t>
  </si>
  <si>
    <t>Penjualan (y)</t>
  </si>
  <si>
    <t>Waktu (x)</t>
  </si>
  <si>
    <t>x^2</t>
  </si>
  <si>
    <t>total</t>
  </si>
  <si>
    <t>Rata-rata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</si>
  <si>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</si>
  <si>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</si>
  <si>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</si>
  <si>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</si>
  <si>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</si>
  <si>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</si>
  <si>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</si>
  <si>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</si>
  <si>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</si>
  <si>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</si>
  <si>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</si>
  <si>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</si>
  <si>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Rata-Rata Bulan Yang Di Prediksi</t>
  </si>
  <si>
    <t>Nilai B :</t>
  </si>
  <si>
    <t xml:space="preserve"> Nilai A :</t>
  </si>
  <si>
    <t>Nilai Trend Moment</t>
  </si>
  <si>
    <t>Indeks Musim</t>
  </si>
  <si>
    <t>Y* = Indek Musim x Y</t>
  </si>
  <si>
    <t>XY</t>
  </si>
  <si>
    <t>MSE</t>
  </si>
  <si>
    <t>MAD</t>
  </si>
  <si>
    <t>|y-Y|</t>
  </si>
  <si>
    <t>Prediksi (Y)</t>
  </si>
  <si>
    <t>MAPE</t>
  </si>
  <si>
    <t>Akurasi = 100% − Kesalahan</t>
  </si>
  <si>
    <t>error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</si>
</sst>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/>
    <xf numFmtId="0" fontId="0" fillId="0" borderId="0" xfId="0" applyBorder="1"/>
    <xf numFmtId="0" fontId="0" fillId="0" borderId="0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tabSelected="1" topLeftCell="E13" workbookViewId="0">
      <selection activeCell="S29" sqref="S29:U29"/>
    </sheetView>
  </sheetViews>
  <sheetFormatPr defaultRowHeight="15" x14ac:dyDescent="0.25"/>
  <cols>
    <col min="1" max="1" width="11.5703125" customWidth="1"/>
    <col min="2" max="2" width="11.28515625" customWidth="1"/>
    <col min="3" max="3" width="16.42578125" customWidth="1"/>
    <col min="7" max="7" width="11" customWidth="1"/>
    <col min="10" max="10" width="7.140625" customWidth="1"/>
    <col min="11" max="11" width="17.28515625" customWidth="1"/>
    <col min="12" max="12" width="10.7109375" customWidth="1"/>
    <col min="20" max="20" width="11.85546875" customWidth="1"/>
    <col min="21" max="21" width="12.42578125" customWidth="1"/>
  </cols>
  <sheetData>
    <row r="1" spans="1:22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25</v>
      </c>
      <c r="F1" s="2" t="s">
        <v>4</v>
      </c>
      <c r="G1" s="4" t="s">
        <v>29</v>
      </c>
      <c r="K1" s="2" t="s">
        <v>2</v>
      </c>
      <c r="L1" s="2" t="s">
        <v>3</v>
      </c>
      <c r="M1" s="2" t="s">
        <v>25</v>
      </c>
      <c r="N1" s="2" t="s">
        <v>4</v>
      </c>
      <c r="P1" s="4" t="s">
        <v>26</v>
      </c>
      <c r="Q1" s="4" t="s">
        <v>27</v>
      </c>
      <c r="S1" s="5" t="s">
        <v>28</v>
      </c>
      <c r="T1" s="5" t="s">
        <v>30</v>
      </c>
      <c r="V1" s="18" t="s">
        <v>32</v>
      </c>
    </row>
    <row r="2" spans="1:22" x14ac:dyDescent="0.25">
      <c r="A2" s="2" t="s">
        <v>7</v>
      </c>
      <c r="B2" s="2">
        <v>2019</v>
      </c>
      <c r="C2" s="10">
        <v>30</v>
      </c>
      <c r="D2" s="2">
        <v>0</v>
      </c>
      <c r="E2" s="2">
        <f>D2*C2</f>
        <v>0</v>
      </c>
      <c r="F2" s="2">
        <f>D2^2</f>
        <v>0</v>
      </c>
      <c r="G2" s="6">
        <f>I$9+(I$6*D2)</f>
        <v>37.673333333333332</v>
      </c>
      <c r="I2" s="13" t="s">
        <v>5</v>
      </c>
      <c r="J2" s="13"/>
      <c r="K2" s="1">
        <f>SUM(C2:C25)</f>
        <v>854</v>
      </c>
      <c r="L2" s="1">
        <f>SUM(D2:D25)</f>
        <v>276</v>
      </c>
      <c r="M2" s="1">
        <f>SUM(E2:E25)</f>
        <v>9612</v>
      </c>
      <c r="N2" s="1">
        <f>SUM(F2:F25)</f>
        <v>4324</v>
      </c>
      <c r="P2" s="9">
        <f>((C2-G2)^2)</f>
        <v>58.880044444444422</v>
      </c>
      <c r="Q2" s="6">
        <f>ABS(C2-G2)</f>
        <v>7.673333333333332</v>
      </c>
      <c r="S2" s="6">
        <f>ABS(C2-G2)</f>
        <v>7.673333333333332</v>
      </c>
      <c r="T2" s="6">
        <f>(S2/C2)*100</f>
        <v>25.577777777777772</v>
      </c>
      <c r="V2">
        <f>C2-G2</f>
        <v>-7.673333333333332</v>
      </c>
    </row>
    <row r="3" spans="1:22" x14ac:dyDescent="0.25">
      <c r="A3" s="2" t="s">
        <v>8</v>
      </c>
      <c r="B3" s="2">
        <v>2019</v>
      </c>
      <c r="C3" s="10">
        <v>34</v>
      </c>
      <c r="D3" s="2">
        <v>1</v>
      </c>
      <c r="E3" s="2">
        <f t="shared" ref="E3:E25" si="0">D3*C3</f>
        <v>34</v>
      </c>
      <c r="F3" s="2">
        <f t="shared" ref="F3:F25" si="1">D3^2</f>
        <v>1</v>
      </c>
      <c r="G3" s="6">
        <f>I$9+(I$6*D3)</f>
        <v>37.491594202898547</v>
      </c>
      <c r="I3" s="13" t="s">
        <v>6</v>
      </c>
      <c r="J3" s="13"/>
      <c r="K3" s="1">
        <f>AVERAGE(C2:C25)</f>
        <v>35.583333333333336</v>
      </c>
      <c r="L3" s="1"/>
      <c r="M3" s="1"/>
      <c r="N3" s="1"/>
      <c r="P3" s="9">
        <f t="shared" ref="P3:P25" si="2">((C3-G3)^2)</f>
        <v>12.191230077714739</v>
      </c>
      <c r="Q3" s="6">
        <f t="shared" ref="Q3:Q25" si="3">ABS(C3-G3)</f>
        <v>3.4915942028985469</v>
      </c>
      <c r="S3" s="6">
        <f t="shared" ref="S3:S25" si="4">ABS(C3-G3)</f>
        <v>3.4915942028985469</v>
      </c>
      <c r="T3" s="6">
        <f t="shared" ref="T3:T25" si="5">(S3/C3)*100</f>
        <v>10.269394714407492</v>
      </c>
      <c r="V3">
        <f t="shared" ref="V3:V24" si="6">C3-G3</f>
        <v>-3.4915942028985469</v>
      </c>
    </row>
    <row r="4" spans="1:22" x14ac:dyDescent="0.25">
      <c r="A4" s="2" t="s">
        <v>9</v>
      </c>
      <c r="B4" s="2">
        <v>2019</v>
      </c>
      <c r="C4" s="10">
        <v>41</v>
      </c>
      <c r="D4" s="2">
        <v>2</v>
      </c>
      <c r="E4" s="2">
        <f t="shared" si="0"/>
        <v>82</v>
      </c>
      <c r="F4" s="2">
        <f t="shared" si="1"/>
        <v>4</v>
      </c>
      <c r="G4" s="6">
        <f>I$9+(I$6*D4)</f>
        <v>37.309855072463769</v>
      </c>
      <c r="P4" s="9">
        <f t="shared" si="2"/>
        <v>13.617169586221376</v>
      </c>
      <c r="Q4" s="6">
        <f t="shared" si="3"/>
        <v>3.690144927536231</v>
      </c>
      <c r="S4" s="6">
        <f t="shared" si="4"/>
        <v>3.690144927536231</v>
      </c>
      <c r="T4" s="6">
        <f t="shared" si="5"/>
        <v>9.0003534817956847</v>
      </c>
      <c r="V4">
        <f t="shared" si="6"/>
        <v>3.690144927536231</v>
      </c>
    </row>
    <row r="5" spans="1:22" x14ac:dyDescent="0.25">
      <c r="A5" s="2" t="s">
        <v>10</v>
      </c>
      <c r="B5" s="2">
        <v>2019</v>
      </c>
      <c r="C5" s="10">
        <v>45</v>
      </c>
      <c r="D5" s="2">
        <v>3</v>
      </c>
      <c r="E5" s="2">
        <f t="shared" si="0"/>
        <v>135</v>
      </c>
      <c r="F5" s="2">
        <f t="shared" si="1"/>
        <v>9</v>
      </c>
      <c r="G5" s="6">
        <f>I$9+(I$6*D5)</f>
        <v>37.128115942028984</v>
      </c>
      <c r="I5" s="17" t="s">
        <v>20</v>
      </c>
      <c r="J5" s="17"/>
      <c r="K5" s="17"/>
      <c r="P5" s="9">
        <f t="shared" si="2"/>
        <v>61.96655862213823</v>
      </c>
      <c r="Q5" s="6">
        <f t="shared" si="3"/>
        <v>7.8718840579710161</v>
      </c>
      <c r="S5" s="6">
        <f t="shared" si="4"/>
        <v>7.8718840579710161</v>
      </c>
      <c r="T5" s="6">
        <f t="shared" si="5"/>
        <v>17.493075684380035</v>
      </c>
      <c r="V5">
        <f t="shared" si="6"/>
        <v>7.8718840579710161</v>
      </c>
    </row>
    <row r="6" spans="1:22" x14ac:dyDescent="0.25">
      <c r="A6" s="2" t="s">
        <v>11</v>
      </c>
      <c r="B6" s="2">
        <v>2019</v>
      </c>
      <c r="C6" s="10">
        <v>49</v>
      </c>
      <c r="D6" s="2">
        <v>4</v>
      </c>
      <c r="E6" s="2">
        <f t="shared" si="0"/>
        <v>196</v>
      </c>
      <c r="F6" s="2">
        <f t="shared" si="1"/>
        <v>16</v>
      </c>
      <c r="G6" s="6">
        <f t="shared" ref="G6:G27" si="7">I$9+(I$6*D6)</f>
        <v>36.946376811594199</v>
      </c>
      <c r="I6" s="13">
        <f>((24*M2)-(L2*K2))/((24*N2)-(L2*L2))</f>
        <v>-0.1817391304347826</v>
      </c>
      <c r="J6" s="13"/>
      <c r="K6" s="13"/>
      <c r="P6" s="9">
        <f t="shared" si="2"/>
        <v>145.28983196807403</v>
      </c>
      <c r="Q6" s="6">
        <f t="shared" si="3"/>
        <v>12.053623188405801</v>
      </c>
      <c r="S6" s="6">
        <f t="shared" si="4"/>
        <v>12.053623188405801</v>
      </c>
      <c r="T6" s="6">
        <f t="shared" si="5"/>
        <v>24.599230996746531</v>
      </c>
      <c r="V6">
        <f t="shared" si="6"/>
        <v>12.053623188405801</v>
      </c>
    </row>
    <row r="7" spans="1:22" x14ac:dyDescent="0.25">
      <c r="A7" s="2" t="s">
        <v>12</v>
      </c>
      <c r="B7" s="2">
        <v>2019</v>
      </c>
      <c r="C7" s="10">
        <v>36</v>
      </c>
      <c r="D7" s="2">
        <v>5</v>
      </c>
      <c r="E7" s="2">
        <f t="shared" si="0"/>
        <v>180</v>
      </c>
      <c r="F7" s="2">
        <f t="shared" si="1"/>
        <v>25</v>
      </c>
      <c r="G7" s="6">
        <f t="shared" si="7"/>
        <v>36.764637681159421</v>
      </c>
      <c r="P7" s="9">
        <f t="shared" si="2"/>
        <v>0.58467078344885615</v>
      </c>
      <c r="Q7" s="6">
        <f t="shared" si="3"/>
        <v>0.76463768115942088</v>
      </c>
      <c r="S7" s="6">
        <f t="shared" si="4"/>
        <v>0.76463768115942088</v>
      </c>
      <c r="T7" s="6">
        <f t="shared" si="5"/>
        <v>2.1239935587761694</v>
      </c>
      <c r="V7">
        <f t="shared" si="6"/>
        <v>-0.76463768115942088</v>
      </c>
    </row>
    <row r="8" spans="1:22" x14ac:dyDescent="0.25">
      <c r="A8" s="2" t="s">
        <v>13</v>
      </c>
      <c r="B8" s="2">
        <v>2019</v>
      </c>
      <c r="C8" s="10">
        <v>29</v>
      </c>
      <c r="D8" s="2">
        <v>6</v>
      </c>
      <c r="E8" s="2">
        <f t="shared" si="0"/>
        <v>174</v>
      </c>
      <c r="F8" s="2">
        <f t="shared" si="1"/>
        <v>36</v>
      </c>
      <c r="G8" s="6">
        <f t="shared" si="7"/>
        <v>36.582898550724636</v>
      </c>
      <c r="I8" s="13" t="s">
        <v>21</v>
      </c>
      <c r="J8" s="13"/>
      <c r="K8" s="13"/>
      <c r="P8" s="9">
        <f t="shared" si="2"/>
        <v>57.500350430581783</v>
      </c>
      <c r="Q8" s="6">
        <f t="shared" si="3"/>
        <v>7.5828985507246358</v>
      </c>
      <c r="S8" s="6">
        <f t="shared" si="4"/>
        <v>7.5828985507246358</v>
      </c>
      <c r="T8" s="6">
        <f t="shared" si="5"/>
        <v>26.147926036981499</v>
      </c>
      <c r="V8">
        <f t="shared" si="6"/>
        <v>-7.5828985507246358</v>
      </c>
    </row>
    <row r="9" spans="1:22" x14ac:dyDescent="0.25">
      <c r="A9" s="2" t="s">
        <v>14</v>
      </c>
      <c r="B9" s="2">
        <v>2019</v>
      </c>
      <c r="C9" s="10">
        <v>48</v>
      </c>
      <c r="D9" s="2">
        <v>7</v>
      </c>
      <c r="E9" s="2">
        <f t="shared" si="0"/>
        <v>336</v>
      </c>
      <c r="F9" s="2">
        <f t="shared" si="1"/>
        <v>49</v>
      </c>
      <c r="G9" s="6">
        <f t="shared" si="7"/>
        <v>36.401159420289851</v>
      </c>
      <c r="I9" s="13">
        <f>(K2-(I6*L2))/24</f>
        <v>37.673333333333332</v>
      </c>
      <c r="J9" s="13"/>
      <c r="K9" s="13"/>
      <c r="P9" s="9">
        <f t="shared" si="2"/>
        <v>134.53310279353087</v>
      </c>
      <c r="Q9" s="6">
        <f t="shared" si="3"/>
        <v>11.598840579710149</v>
      </c>
      <c r="S9" s="6">
        <f t="shared" si="4"/>
        <v>11.598840579710149</v>
      </c>
      <c r="T9" s="6">
        <f t="shared" si="5"/>
        <v>24.164251207729478</v>
      </c>
      <c r="V9">
        <f t="shared" si="6"/>
        <v>11.598840579710149</v>
      </c>
    </row>
    <row r="10" spans="1:22" x14ac:dyDescent="0.25">
      <c r="A10" s="2" t="s">
        <v>15</v>
      </c>
      <c r="B10" s="2">
        <v>2019</v>
      </c>
      <c r="C10" s="10">
        <v>22</v>
      </c>
      <c r="D10" s="2">
        <v>8</v>
      </c>
      <c r="E10" s="2">
        <f t="shared" si="0"/>
        <v>176</v>
      </c>
      <c r="F10" s="2">
        <f t="shared" si="1"/>
        <v>64</v>
      </c>
      <c r="G10" s="6">
        <f t="shared" si="7"/>
        <v>36.219420289855073</v>
      </c>
      <c r="P10" s="9">
        <f t="shared" si="2"/>
        <v>202.19191337954211</v>
      </c>
      <c r="Q10" s="6">
        <f t="shared" si="3"/>
        <v>14.219420289855073</v>
      </c>
      <c r="S10" s="6">
        <f t="shared" si="4"/>
        <v>14.219420289855073</v>
      </c>
      <c r="T10" s="6">
        <f t="shared" si="5"/>
        <v>64.633728590250328</v>
      </c>
      <c r="V10">
        <f t="shared" si="6"/>
        <v>-14.219420289855073</v>
      </c>
    </row>
    <row r="11" spans="1:22" x14ac:dyDescent="0.25">
      <c r="A11" s="2" t="s">
        <v>16</v>
      </c>
      <c r="B11" s="2">
        <v>2019</v>
      </c>
      <c r="C11" s="10">
        <v>41</v>
      </c>
      <c r="D11" s="2">
        <v>9</v>
      </c>
      <c r="E11" s="2">
        <f t="shared" si="0"/>
        <v>369</v>
      </c>
      <c r="F11" s="2">
        <f t="shared" si="1"/>
        <v>81</v>
      </c>
      <c r="G11" s="6">
        <f t="shared" si="7"/>
        <v>36.037681159420288</v>
      </c>
      <c r="I11" s="13" t="s">
        <v>22</v>
      </c>
      <c r="J11" s="13"/>
      <c r="K11" s="13"/>
      <c r="P11" s="9">
        <f t="shared" si="2"/>
        <v>24.624608275572381</v>
      </c>
      <c r="Q11" s="6">
        <f t="shared" si="3"/>
        <v>4.9623188405797123</v>
      </c>
      <c r="S11" s="6">
        <f t="shared" si="4"/>
        <v>4.9623188405797123</v>
      </c>
      <c r="T11" s="6">
        <f t="shared" si="5"/>
        <v>12.103216684340762</v>
      </c>
      <c r="V11">
        <f t="shared" si="6"/>
        <v>4.9623188405797123</v>
      </c>
    </row>
    <row r="12" spans="1:22" x14ac:dyDescent="0.25">
      <c r="A12" s="2" t="s">
        <v>17</v>
      </c>
      <c r="B12" s="2">
        <v>2019</v>
      </c>
      <c r="C12" s="10">
        <v>37</v>
      </c>
      <c r="D12" s="2">
        <v>10</v>
      </c>
      <c r="E12" s="2">
        <f t="shared" si="0"/>
        <v>370</v>
      </c>
      <c r="F12" s="2">
        <f t="shared" si="1"/>
        <v>100</v>
      </c>
      <c r="G12" s="6">
        <f t="shared" si="7"/>
        <v>35.855942028985503</v>
      </c>
      <c r="I12" s="6" t="s">
        <v>7</v>
      </c>
      <c r="J12" s="14">
        <f>I$9+(I$6*D26)</f>
        <v>33.311594202898547</v>
      </c>
      <c r="K12" s="15"/>
      <c r="P12" s="9">
        <f t="shared" si="2"/>
        <v>1.3088686410418084</v>
      </c>
      <c r="Q12" s="6">
        <f t="shared" si="3"/>
        <v>1.1440579710144974</v>
      </c>
      <c r="S12" s="6">
        <f t="shared" si="4"/>
        <v>1.1440579710144974</v>
      </c>
      <c r="T12" s="6">
        <f t="shared" si="5"/>
        <v>3.0920485703094522</v>
      </c>
      <c r="V12">
        <f t="shared" si="6"/>
        <v>1.1440579710144974</v>
      </c>
    </row>
    <row r="13" spans="1:22" x14ac:dyDescent="0.25">
      <c r="A13" s="2" t="s">
        <v>18</v>
      </c>
      <c r="B13" s="2">
        <v>2019</v>
      </c>
      <c r="C13" s="10">
        <v>23</v>
      </c>
      <c r="D13" s="2">
        <v>11</v>
      </c>
      <c r="E13" s="2">
        <f t="shared" si="0"/>
        <v>253</v>
      </c>
      <c r="F13" s="2">
        <f t="shared" si="1"/>
        <v>121</v>
      </c>
      <c r="G13" s="6">
        <f t="shared" si="7"/>
        <v>35.674202898550725</v>
      </c>
      <c r="I13" s="6" t="s">
        <v>8</v>
      </c>
      <c r="J13" s="14">
        <f>I$9+(I$6*D27)</f>
        <v>33.129855072463769</v>
      </c>
      <c r="K13" s="15"/>
      <c r="P13" s="9">
        <f t="shared" si="2"/>
        <v>160.6354191136316</v>
      </c>
      <c r="Q13" s="6">
        <f t="shared" si="3"/>
        <v>12.674202898550725</v>
      </c>
      <c r="S13" s="6">
        <f t="shared" si="4"/>
        <v>12.674202898550725</v>
      </c>
      <c r="T13" s="6">
        <f t="shared" si="5"/>
        <v>55.105229993698799</v>
      </c>
      <c r="V13">
        <f t="shared" si="6"/>
        <v>-12.674202898550725</v>
      </c>
    </row>
    <row r="14" spans="1:22" x14ac:dyDescent="0.25">
      <c r="A14" s="2" t="s">
        <v>7</v>
      </c>
      <c r="B14" s="2">
        <v>2020</v>
      </c>
      <c r="C14" s="10">
        <v>28</v>
      </c>
      <c r="D14" s="2">
        <v>12</v>
      </c>
      <c r="E14" s="2">
        <f t="shared" si="0"/>
        <v>336</v>
      </c>
      <c r="F14" s="2">
        <f t="shared" si="1"/>
        <v>144</v>
      </c>
      <c r="G14" s="6">
        <f t="shared" si="7"/>
        <v>35.49246376811594</v>
      </c>
      <c r="I14" s="6" t="s">
        <v>9</v>
      </c>
      <c r="J14" s="14">
        <f t="shared" ref="J14" si="8">I$9+(I$6*D28)</f>
        <v>32.948115942028984</v>
      </c>
      <c r="K14" s="15"/>
      <c r="P14" s="9">
        <f t="shared" si="2"/>
        <v>56.137013316530101</v>
      </c>
      <c r="Q14" s="6">
        <f t="shared" si="3"/>
        <v>7.4924637681159396</v>
      </c>
      <c r="S14" s="6">
        <f t="shared" si="4"/>
        <v>7.4924637681159396</v>
      </c>
      <c r="T14" s="6">
        <f t="shared" si="5"/>
        <v>26.758799171842639</v>
      </c>
      <c r="V14">
        <f t="shared" si="6"/>
        <v>-7.4924637681159396</v>
      </c>
    </row>
    <row r="15" spans="1:22" x14ac:dyDescent="0.25">
      <c r="A15" s="2" t="s">
        <v>8</v>
      </c>
      <c r="B15" s="2">
        <v>2020</v>
      </c>
      <c r="C15" s="10">
        <v>34</v>
      </c>
      <c r="D15" s="2">
        <v>13</v>
      </c>
      <c r="E15" s="2">
        <f t="shared" si="0"/>
        <v>442</v>
      </c>
      <c r="F15" s="2">
        <f t="shared" si="1"/>
        <v>169</v>
      </c>
      <c r="G15" s="6">
        <f t="shared" si="7"/>
        <v>35.310724637681162</v>
      </c>
      <c r="P15" s="9">
        <f t="shared" si="2"/>
        <v>1.7179990758244126</v>
      </c>
      <c r="Q15" s="6">
        <f t="shared" si="3"/>
        <v>1.3107246376811617</v>
      </c>
      <c r="S15" s="6">
        <f t="shared" si="4"/>
        <v>1.3107246376811617</v>
      </c>
      <c r="T15" s="6">
        <f t="shared" si="5"/>
        <v>3.8550724637681224</v>
      </c>
      <c r="V15">
        <f t="shared" si="6"/>
        <v>-1.3107246376811617</v>
      </c>
    </row>
    <row r="16" spans="1:22" x14ac:dyDescent="0.25">
      <c r="A16" s="2" t="s">
        <v>9</v>
      </c>
      <c r="B16" s="2">
        <v>2020</v>
      </c>
      <c r="C16" s="10">
        <v>45</v>
      </c>
      <c r="D16" s="2">
        <v>14</v>
      </c>
      <c r="E16" s="2">
        <f t="shared" si="0"/>
        <v>630</v>
      </c>
      <c r="F16" s="2">
        <f t="shared" si="1"/>
        <v>196</v>
      </c>
      <c r="G16" s="6">
        <f t="shared" si="7"/>
        <v>35.128985507246377</v>
      </c>
      <c r="I16" s="14" t="s">
        <v>19</v>
      </c>
      <c r="J16" s="16"/>
      <c r="K16" s="15"/>
      <c r="P16" s="9">
        <f t="shared" si="2"/>
        <v>97.436927116152077</v>
      </c>
      <c r="Q16" s="6">
        <f t="shared" si="3"/>
        <v>9.8710144927536234</v>
      </c>
      <c r="S16" s="6">
        <f t="shared" si="4"/>
        <v>9.8710144927536234</v>
      </c>
      <c r="T16" s="6">
        <f t="shared" si="5"/>
        <v>21.935587761674718</v>
      </c>
      <c r="V16">
        <f t="shared" si="6"/>
        <v>9.8710144927536234</v>
      </c>
    </row>
    <row r="17" spans="1:22" x14ac:dyDescent="0.25">
      <c r="A17" s="2" t="s">
        <v>10</v>
      </c>
      <c r="B17" s="2">
        <v>2020</v>
      </c>
      <c r="C17" s="10">
        <v>36</v>
      </c>
      <c r="D17" s="2">
        <v>15</v>
      </c>
      <c r="E17" s="2">
        <f t="shared" si="0"/>
        <v>540</v>
      </c>
      <c r="F17" s="2">
        <f t="shared" si="1"/>
        <v>225</v>
      </c>
      <c r="G17" s="6">
        <f t="shared" si="7"/>
        <v>34.947246376811592</v>
      </c>
      <c r="I17" s="6" t="s">
        <v>7</v>
      </c>
      <c r="J17" s="14">
        <f>AVERAGE(C2,C14)</f>
        <v>29</v>
      </c>
      <c r="K17" s="15"/>
      <c r="P17" s="9">
        <f t="shared" si="2"/>
        <v>1.1082901911363217</v>
      </c>
      <c r="Q17" s="6">
        <f t="shared" si="3"/>
        <v>1.0527536231884085</v>
      </c>
      <c r="S17" s="6">
        <f t="shared" si="4"/>
        <v>1.0527536231884085</v>
      </c>
      <c r="T17" s="6">
        <f t="shared" si="5"/>
        <v>2.9243156199678011</v>
      </c>
      <c r="V17">
        <f t="shared" si="6"/>
        <v>1.0527536231884085</v>
      </c>
    </row>
    <row r="18" spans="1:22" x14ac:dyDescent="0.25">
      <c r="A18" s="2" t="s">
        <v>11</v>
      </c>
      <c r="B18" s="2">
        <v>2020</v>
      </c>
      <c r="C18" s="10">
        <v>23</v>
      </c>
      <c r="D18" s="2">
        <v>16</v>
      </c>
      <c r="E18" s="2">
        <f t="shared" si="0"/>
        <v>368</v>
      </c>
      <c r="F18" s="2">
        <f t="shared" si="1"/>
        <v>256</v>
      </c>
      <c r="G18" s="6">
        <f t="shared" si="7"/>
        <v>34.765507246376814</v>
      </c>
      <c r="I18" s="6" t="s">
        <v>8</v>
      </c>
      <c r="J18" s="14">
        <f>AVERAGE(C3,C15)</f>
        <v>34</v>
      </c>
      <c r="K18" s="15"/>
      <c r="P18" s="9">
        <f t="shared" si="2"/>
        <v>138.42716076454531</v>
      </c>
      <c r="Q18" s="6">
        <f t="shared" si="3"/>
        <v>11.765507246376814</v>
      </c>
      <c r="S18" s="6">
        <f t="shared" si="4"/>
        <v>11.765507246376814</v>
      </c>
      <c r="T18" s="6">
        <f t="shared" si="5"/>
        <v>51.154379332073106</v>
      </c>
      <c r="V18">
        <f t="shared" si="6"/>
        <v>-11.765507246376814</v>
      </c>
    </row>
    <row r="19" spans="1:22" x14ac:dyDescent="0.25">
      <c r="A19" s="2" t="s">
        <v>12</v>
      </c>
      <c r="B19" s="2">
        <v>2020</v>
      </c>
      <c r="C19" s="10">
        <v>41</v>
      </c>
      <c r="D19" s="2">
        <v>17</v>
      </c>
      <c r="E19" s="2">
        <f t="shared" si="0"/>
        <v>697</v>
      </c>
      <c r="F19" s="2">
        <f t="shared" si="1"/>
        <v>289</v>
      </c>
      <c r="G19" s="6">
        <f t="shared" si="7"/>
        <v>34.583768115942028</v>
      </c>
      <c r="I19" s="6" t="s">
        <v>9</v>
      </c>
      <c r="J19" s="14">
        <f>AVERAGE(C4,C16)</f>
        <v>43</v>
      </c>
      <c r="K19" s="15"/>
      <c r="P19" s="9">
        <f t="shared" si="2"/>
        <v>41.168031590002109</v>
      </c>
      <c r="Q19" s="6">
        <f t="shared" si="3"/>
        <v>6.4162318840579715</v>
      </c>
      <c r="S19" s="6">
        <f t="shared" si="4"/>
        <v>6.4162318840579715</v>
      </c>
      <c r="T19" s="6">
        <f t="shared" si="5"/>
        <v>15.649346058677979</v>
      </c>
      <c r="V19">
        <f t="shared" si="6"/>
        <v>6.4162318840579715</v>
      </c>
    </row>
    <row r="20" spans="1:22" x14ac:dyDescent="0.25">
      <c r="A20" s="2" t="s">
        <v>13</v>
      </c>
      <c r="B20" s="2">
        <v>2020</v>
      </c>
      <c r="C20" s="10">
        <v>46</v>
      </c>
      <c r="D20" s="2">
        <v>18</v>
      </c>
      <c r="E20" s="2">
        <f t="shared" si="0"/>
        <v>828</v>
      </c>
      <c r="F20" s="2">
        <f t="shared" si="1"/>
        <v>324</v>
      </c>
      <c r="G20" s="6">
        <f t="shared" si="7"/>
        <v>34.402028985507243</v>
      </c>
      <c r="P20" s="9">
        <f t="shared" si="2"/>
        <v>134.51293165301414</v>
      </c>
      <c r="Q20" s="6">
        <f t="shared" si="3"/>
        <v>11.597971014492757</v>
      </c>
      <c r="S20" s="6">
        <f t="shared" si="4"/>
        <v>11.597971014492757</v>
      </c>
      <c r="T20" s="6">
        <f t="shared" si="5"/>
        <v>25.212980466288602</v>
      </c>
      <c r="V20">
        <f t="shared" si="6"/>
        <v>11.597971014492757</v>
      </c>
    </row>
    <row r="21" spans="1:22" x14ac:dyDescent="0.25">
      <c r="A21" s="2" t="s">
        <v>14</v>
      </c>
      <c r="B21" s="2">
        <v>2020</v>
      </c>
      <c r="C21" s="10">
        <v>42</v>
      </c>
      <c r="D21" s="2">
        <v>19</v>
      </c>
      <c r="E21" s="2">
        <f t="shared" si="0"/>
        <v>798</v>
      </c>
      <c r="F21" s="2">
        <f t="shared" si="1"/>
        <v>361</v>
      </c>
      <c r="G21" s="6">
        <f t="shared" si="7"/>
        <v>34.220289855072465</v>
      </c>
      <c r="I21" s="14" t="s">
        <v>23</v>
      </c>
      <c r="J21" s="16"/>
      <c r="K21" s="15"/>
      <c r="P21" s="9">
        <f t="shared" si="2"/>
        <v>60.523889939088399</v>
      </c>
      <c r="Q21" s="6">
        <f t="shared" si="3"/>
        <v>7.7797101449275345</v>
      </c>
      <c r="S21" s="6">
        <f t="shared" si="4"/>
        <v>7.7797101449275345</v>
      </c>
      <c r="T21" s="6">
        <f t="shared" si="5"/>
        <v>18.523119392684606</v>
      </c>
      <c r="V21">
        <f t="shared" si="6"/>
        <v>7.7797101449275345</v>
      </c>
    </row>
    <row r="22" spans="1:22" x14ac:dyDescent="0.25">
      <c r="A22" s="2" t="s">
        <v>15</v>
      </c>
      <c r="B22" s="2">
        <v>2020</v>
      </c>
      <c r="C22" s="10">
        <v>41</v>
      </c>
      <c r="D22" s="2">
        <v>20</v>
      </c>
      <c r="E22" s="2">
        <f t="shared" si="0"/>
        <v>820</v>
      </c>
      <c r="F22" s="2">
        <f t="shared" si="1"/>
        <v>400</v>
      </c>
      <c r="G22" s="6">
        <f t="shared" si="7"/>
        <v>34.03855072463768</v>
      </c>
      <c r="I22" s="6" t="s">
        <v>7</v>
      </c>
      <c r="J22" s="14">
        <f>J17/K$3</f>
        <v>0.81498829039812637</v>
      </c>
      <c r="K22" s="15"/>
      <c r="P22" s="9">
        <f t="shared" si="2"/>
        <v>48.461776013442567</v>
      </c>
      <c r="Q22" s="6">
        <f t="shared" si="3"/>
        <v>6.9614492753623196</v>
      </c>
      <c r="S22" s="6">
        <f t="shared" si="4"/>
        <v>6.9614492753623196</v>
      </c>
      <c r="T22" s="6">
        <f t="shared" si="5"/>
        <v>16.979144574054438</v>
      </c>
      <c r="V22">
        <f t="shared" si="6"/>
        <v>6.9614492753623196</v>
      </c>
    </row>
    <row r="23" spans="1:22" x14ac:dyDescent="0.25">
      <c r="A23" s="2" t="s">
        <v>16</v>
      </c>
      <c r="B23" s="2">
        <v>2020</v>
      </c>
      <c r="C23" s="10">
        <v>20</v>
      </c>
      <c r="D23" s="2">
        <v>21</v>
      </c>
      <c r="E23" s="2">
        <f t="shared" si="0"/>
        <v>420</v>
      </c>
      <c r="F23" s="2">
        <f t="shared" si="1"/>
        <v>441</v>
      </c>
      <c r="G23" s="6">
        <f t="shared" si="7"/>
        <v>33.856811594202895</v>
      </c>
      <c r="I23" s="6" t="s">
        <v>8</v>
      </c>
      <c r="J23" s="14">
        <f t="shared" ref="J23:J24" si="9">J18/K$3</f>
        <v>0.95550351288056201</v>
      </c>
      <c r="K23" s="15"/>
      <c r="P23" s="9">
        <f t="shared" si="2"/>
        <v>192.0112275572358</v>
      </c>
      <c r="Q23" s="6">
        <f t="shared" si="3"/>
        <v>13.856811594202895</v>
      </c>
      <c r="S23" s="6">
        <f t="shared" si="4"/>
        <v>13.856811594202895</v>
      </c>
      <c r="T23" s="6">
        <f t="shared" si="5"/>
        <v>69.284057971014477</v>
      </c>
      <c r="V23">
        <f t="shared" si="6"/>
        <v>-13.856811594202895</v>
      </c>
    </row>
    <row r="24" spans="1:22" x14ac:dyDescent="0.25">
      <c r="A24" s="2" t="s">
        <v>17</v>
      </c>
      <c r="B24" s="2">
        <v>2020</v>
      </c>
      <c r="C24" s="10">
        <v>21</v>
      </c>
      <c r="D24" s="2">
        <v>22</v>
      </c>
      <c r="E24" s="2">
        <f t="shared" si="0"/>
        <v>462</v>
      </c>
      <c r="F24" s="2">
        <f t="shared" si="1"/>
        <v>484</v>
      </c>
      <c r="G24" s="6">
        <f t="shared" si="7"/>
        <v>33.675072463768117</v>
      </c>
      <c r="I24" s="6" t="s">
        <v>9</v>
      </c>
      <c r="J24" s="14">
        <f t="shared" si="9"/>
        <v>1.2084309133489461</v>
      </c>
      <c r="K24" s="15"/>
      <c r="P24" s="9">
        <f t="shared" si="2"/>
        <v>160.65746196177278</v>
      </c>
      <c r="Q24" s="6">
        <f t="shared" si="3"/>
        <v>12.675072463768117</v>
      </c>
      <c r="S24" s="6">
        <f t="shared" si="4"/>
        <v>12.675072463768117</v>
      </c>
      <c r="T24" s="6">
        <f t="shared" si="5"/>
        <v>60.357487922705324</v>
      </c>
      <c r="V24">
        <f t="shared" si="6"/>
        <v>-12.675072463768117</v>
      </c>
    </row>
    <row r="25" spans="1:22" x14ac:dyDescent="0.25">
      <c r="A25" s="2" t="s">
        <v>18</v>
      </c>
      <c r="B25" s="2">
        <v>2020</v>
      </c>
      <c r="C25" s="10">
        <v>42</v>
      </c>
      <c r="D25" s="2">
        <v>23</v>
      </c>
      <c r="E25" s="2">
        <f t="shared" si="0"/>
        <v>966</v>
      </c>
      <c r="F25" s="2">
        <f t="shared" si="1"/>
        <v>529</v>
      </c>
      <c r="G25" s="6">
        <f t="shared" si="7"/>
        <v>33.493333333333332</v>
      </c>
      <c r="P25" s="9">
        <f t="shared" si="2"/>
        <v>72.363377777777799</v>
      </c>
      <c r="Q25" s="6">
        <f t="shared" si="3"/>
        <v>8.5066666666666677</v>
      </c>
      <c r="S25" s="6">
        <f t="shared" si="4"/>
        <v>8.5066666666666677</v>
      </c>
      <c r="T25" s="6">
        <f t="shared" si="5"/>
        <v>20.253968253968257</v>
      </c>
      <c r="V25">
        <f>C25-G25</f>
        <v>8.5066666666666677</v>
      </c>
    </row>
    <row r="26" spans="1:22" x14ac:dyDescent="0.25">
      <c r="A26" s="2" t="s">
        <v>7</v>
      </c>
      <c r="B26" s="3">
        <v>2021</v>
      </c>
      <c r="C26" s="3"/>
      <c r="D26" s="2">
        <v>24</v>
      </c>
      <c r="E26" s="3"/>
      <c r="F26" s="3"/>
      <c r="G26" s="6">
        <f t="shared" si="7"/>
        <v>33.311594202898547</v>
      </c>
      <c r="I26" s="14" t="s">
        <v>24</v>
      </c>
      <c r="J26" s="16"/>
      <c r="K26" s="15"/>
      <c r="P26" s="11">
        <f>SUM(P2:P25)/24</f>
        <v>78.243743961352678</v>
      </c>
      <c r="Q26" s="11">
        <f>SUM(Q2:Q25)/24</f>
        <v>7.7922222222222244</v>
      </c>
      <c r="T26" s="12">
        <f>SUM(T2:T25)/24</f>
        <v>25.299936928579754</v>
      </c>
    </row>
    <row r="27" spans="1:22" x14ac:dyDescent="0.25">
      <c r="A27" s="2" t="s">
        <v>8</v>
      </c>
      <c r="B27" s="3">
        <v>2021</v>
      </c>
      <c r="C27" s="3"/>
      <c r="D27" s="2">
        <v>25</v>
      </c>
      <c r="E27" s="3"/>
      <c r="F27" s="3"/>
      <c r="G27" s="6">
        <f t="shared" si="7"/>
        <v>33.129855072463769</v>
      </c>
      <c r="I27" s="6" t="s">
        <v>7</v>
      </c>
      <c r="J27" s="14">
        <f>J22*J12</f>
        <v>27.148559209856423</v>
      </c>
      <c r="K27" s="15"/>
      <c r="P27" s="8"/>
      <c r="Q27" s="7"/>
    </row>
    <row r="28" spans="1:22" x14ac:dyDescent="0.25">
      <c r="A28" s="2" t="s">
        <v>9</v>
      </c>
      <c r="B28" s="3">
        <v>2021</v>
      </c>
      <c r="C28" s="3"/>
      <c r="D28" s="2">
        <v>26</v>
      </c>
      <c r="E28" s="3"/>
      <c r="F28" s="3"/>
      <c r="G28" s="6">
        <f>I$9+(I$6*D28)</f>
        <v>32.948115942028984</v>
      </c>
      <c r="I28" s="6" t="s">
        <v>8</v>
      </c>
      <c r="J28" s="14">
        <f>J23*J13</f>
        <v>31.65569290296304</v>
      </c>
      <c r="K28" s="15"/>
      <c r="P28" s="8"/>
      <c r="Q28" s="7"/>
      <c r="S28" s="13" t="s">
        <v>31</v>
      </c>
      <c r="T28" s="13"/>
      <c r="U28" s="13"/>
    </row>
    <row r="29" spans="1:22" x14ac:dyDescent="0.25">
      <c r="I29" s="6" t="s">
        <v>9</v>
      </c>
      <c r="J29" s="14">
        <f t="shared" ref="J29" si="10">J24*J14</f>
        <v>39.81552184095306</v>
      </c>
      <c r="K29" s="15"/>
      <c r="O29" s="7"/>
      <c r="P29" s="8"/>
      <c r="S29" s="13">
        <f>100-T26</f>
        <v>74.700063071420246</v>
      </c>
      <c r="T29" s="13"/>
      <c r="U29" s="13"/>
    </row>
  </sheetData>
  <mergeCells count="24">
    <mergeCell ref="J24:K24"/>
    <mergeCell ref="I26:K26"/>
    <mergeCell ref="J27:K27"/>
    <mergeCell ref="I2:J2"/>
    <mergeCell ref="I3:J3"/>
    <mergeCell ref="I5:K5"/>
    <mergeCell ref="I6:K6"/>
    <mergeCell ref="I8:K8"/>
    <mergeCell ref="S28:U28"/>
    <mergeCell ref="S29:U29"/>
    <mergeCell ref="I9:K9"/>
    <mergeCell ref="I11:K11"/>
    <mergeCell ref="J12:K12"/>
    <mergeCell ref="J13:K13"/>
    <mergeCell ref="J14:K14"/>
    <mergeCell ref="I16:K16"/>
    <mergeCell ref="J17:K17"/>
    <mergeCell ref="J18:K18"/>
    <mergeCell ref="J19:K19"/>
    <mergeCell ref="I21:K21"/>
    <mergeCell ref="J28:K28"/>
    <mergeCell ref="J29:K29"/>
    <mergeCell ref="J22:K22"/>
    <mergeCell ref="J23:K23"/>
  </mergeCells>
  <phoneticPr fontId="1" type="noConversion"/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</dc:creator>
  <cp:lastModifiedBy>AbdkadirJaelani@hotmail.com</cp:lastModifiedBy>
  <dcterms:created xsi:type="dcterms:W3CDTF">2021-12-11T07:11:16Z</dcterms:created>
  <dcterms:modified xsi:type="dcterms:W3CDTF">2021-12-27T11:03:31Z</dcterms:modified>
</cp:coreProperties>
</file>